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63"/>
  <workbookPr codeName="ThisWorkbook"/>
  <bookViews>
    <workbookView xWindow="0" yWindow="45" windowWidth="20910" windowHeight="13515" activeTab="0"/>
  </bookViews>
  <sheets>
    <sheet name="開き戸" sheetId="1" r:id="rId1"/>
    <sheet name="引戸" sheetId="2" r:id="rId2"/>
  </sheets>
  <definedNames/>
  <calcPr fullCalcOnLoad="1"/>
</workbook>
</file>

<file path=xl/sharedStrings.xml><?xml version="1.0" encoding="utf-8"?>
<sst xmlns="http://schemas.openxmlformats.org/spreadsheetml/2006/main" count="64" uniqueCount="38">
  <si>
    <t xml:space="preserve">  閉鎖時間 (sec）</t>
  </si>
  <si>
    <t xml:space="preserve">  閉鎖速度 (m/sec)</t>
  </si>
  <si>
    <t xml:space="preserve">  扉の重量</t>
  </si>
  <si>
    <t>　運動エネルギー</t>
  </si>
  <si>
    <t>(㎏)</t>
  </si>
  <si>
    <t>(J )</t>
  </si>
  <si>
    <t>データー名</t>
  </si>
  <si>
    <t>(㎜)</t>
  </si>
  <si>
    <t>数  値</t>
  </si>
  <si>
    <t>任意角度</t>
  </si>
  <si>
    <t>※</t>
  </si>
  <si>
    <t>おいても閉鎖速度覧に記載されている閉鎖速度（戸先速度）以上になりますと１０Ｊ（ジュール）以下の要件は満足しなくなります。</t>
  </si>
  <si>
    <t>閉鎖時間覧に記載されている閉鎖時間以上に設定されていれば、１０Ｊ（ジュール）以下の要件は満足しますが、 閉鎖中どの区間に　　　　　</t>
  </si>
  <si>
    <t xml:space="preserve">  扉の重量 (㎏)</t>
  </si>
  <si>
    <t>(゜)</t>
  </si>
  <si>
    <t>ジュール （J ）</t>
  </si>
  <si>
    <t>ジュール（J ）</t>
  </si>
  <si>
    <t>　任意開扉角度</t>
  </si>
  <si>
    <t xml:space="preserve">  開扉角度 （゜）</t>
  </si>
  <si>
    <t>　開扉角度 (゜)</t>
  </si>
  <si>
    <t>閉鎖時間とは、開扉角度より閉鎖までの時間</t>
  </si>
  <si>
    <t>　運動エネルギーは</t>
  </si>
  <si>
    <t xml:space="preserve">  扉の重心距離</t>
  </si>
  <si>
    <t>　扉の重心距離 (㎜)</t>
  </si>
  <si>
    <t>㎜</t>
  </si>
  <si>
    <t>㎏</t>
  </si>
  <si>
    <t>J</t>
  </si>
  <si>
    <t xml:space="preserve">  ストローク </t>
  </si>
  <si>
    <t xml:space="preserve">  扉重量</t>
  </si>
  <si>
    <t>閉鎖時間 (sec)</t>
  </si>
  <si>
    <t>閉鎖速度 （m/sec)</t>
  </si>
  <si>
    <t>　閉鎖時間</t>
  </si>
  <si>
    <t>　閉鎖速度</t>
  </si>
  <si>
    <t>運動エネルギー</t>
  </si>
  <si>
    <t>m/s</t>
  </si>
  <si>
    <t>sec</t>
  </si>
  <si>
    <t>※扉の重心距離は、軸芯より戸先までの距離</t>
  </si>
  <si>
    <t>Ｊ（ジュール）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</si>
</sst>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  <numFmt numFmtId="179" formatCode="0.0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\(#,##0\)"/>
  </numFmts>
  <fonts count="4">
    <font>
      <sz val="10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80" fontId="0" fillId="0" borderId="7" xfId="0" applyNumberFormat="1" applyBorder="1" applyAlignment="1" applyProtection="1">
      <alignment vertical="center"/>
      <protection locked="0"/>
    </xf>
    <xf numFmtId="178" fontId="0" fillId="0" borderId="2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78" fontId="0" fillId="0" borderId="0" xfId="0" applyNumberFormat="1" applyBorder="1" applyAlignment="1" applyProtection="1">
      <alignment vertical="center"/>
      <protection locked="0"/>
    </xf>
    <xf numFmtId="178" fontId="0" fillId="0" borderId="0" xfId="0" applyNumberFormat="1" applyBorder="1" applyAlignment="1">
      <alignment vertical="center"/>
    </xf>
    <xf numFmtId="178" fontId="0" fillId="0" borderId="8" xfId="0" applyNumberFormat="1" applyBorder="1" applyAlignment="1" applyProtection="1">
      <alignment horizontal="right" vertical="center"/>
      <protection locked="0"/>
    </xf>
    <xf numFmtId="178" fontId="0" fillId="0" borderId="9" xfId="0" applyNumberForma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185" fontId="0" fillId="0" borderId="14" xfId="0" applyNumberFormat="1" applyBorder="1" applyAlignment="1" applyProtection="1">
      <alignment vertical="center"/>
      <protection/>
    </xf>
    <xf numFmtId="176" fontId="0" fillId="0" borderId="14" xfId="0" applyNumberFormat="1" applyBorder="1" applyAlignment="1" applyProtection="1">
      <alignment vertical="center"/>
      <protection locked="0"/>
    </xf>
    <xf numFmtId="178" fontId="0" fillId="0" borderId="9" xfId="0" applyNumberForma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80" fontId="0" fillId="0" borderId="16" xfId="0" applyNumberForma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horizontal="left" vertical="center"/>
    </xf>
    <xf numFmtId="178" fontId="0" fillId="0" borderId="23" xfId="0" applyNumberFormat="1" applyBorder="1" applyAlignment="1" applyProtection="1">
      <alignment vertical="center"/>
      <protection locked="0"/>
    </xf>
    <xf numFmtId="178" fontId="0" fillId="0" borderId="8" xfId="0" applyNumberFormat="1" applyBorder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178" fontId="0" fillId="0" borderId="8" xfId="0" applyNumberFormat="1" applyBorder="1" applyAlignment="1" applyProtection="1">
      <alignment vertical="center"/>
      <protection locked="0"/>
    </xf>
    <xf numFmtId="178" fontId="0" fillId="0" borderId="1" xfId="0" applyNumberFormat="1" applyFont="1" applyBorder="1" applyAlignment="1">
      <alignment vertical="center"/>
    </xf>
    <xf numFmtId="178" fontId="0" fillId="0" borderId="7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76" fontId="3" fillId="0" borderId="28" xfId="0" applyNumberFormat="1" applyFont="1" applyBorder="1" applyAlignment="1">
      <alignment horizontal="right" vertical="center" indent="1"/>
    </xf>
    <xf numFmtId="176" fontId="3" fillId="0" borderId="29" xfId="0" applyNumberFormat="1" applyFont="1" applyBorder="1" applyAlignment="1">
      <alignment horizontal="right" vertical="center" indent="1"/>
    </xf>
    <xf numFmtId="0" fontId="0" fillId="2" borderId="42" xfId="0" applyFill="1" applyBorder="1" applyAlignment="1">
      <alignment horizontal="left" vertical="center"/>
    </xf>
    <xf numFmtId="0" fontId="0" fillId="2" borderId="43" xfId="0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8" fontId="0" fillId="2" borderId="24" xfId="0" applyNumberFormat="1" applyFill="1" applyBorder="1" applyAlignment="1" applyProtection="1">
      <alignment horizontal="center" vertical="center"/>
      <protection locked="0"/>
    </xf>
    <xf numFmtId="178" fontId="0" fillId="2" borderId="30" xfId="0" applyNumberFormat="1" applyFill="1" applyBorder="1" applyAlignment="1" applyProtection="1">
      <alignment horizontal="center" vertical="center"/>
      <protection locked="0"/>
    </xf>
    <xf numFmtId="178" fontId="0" fillId="2" borderId="46" xfId="0" applyNumberFormat="1" applyFill="1" applyBorder="1" applyAlignment="1" applyProtection="1">
      <alignment horizontal="center" vertical="center"/>
      <protection locked="0"/>
    </xf>
    <xf numFmtId="176" fontId="0" fillId="0" borderId="47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0" fontId="0" fillId="2" borderId="46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176" fontId="3" fillId="0" borderId="57" xfId="0" applyNumberFormat="1" applyFont="1" applyBorder="1" applyAlignment="1">
      <alignment horizontal="center" vertical="center"/>
    </xf>
    <xf numFmtId="176" fontId="3" fillId="0" borderId="58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3" fillId="0" borderId="62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104775</xdr:colOff>
      <xdr:row>2</xdr:row>
      <xdr:rowOff>200025</xdr:rowOff>
    </xdr:from>
    <xdr:to>
      <xdr:col>16</xdr:col>
      <xdr:colOff>742950</xdr:colOff>
      <xdr:row>13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752475"/>
          <a:ext cx="25431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</xdr:row>
      <xdr:rowOff>123825</xdr:rowOff>
    </xdr:from>
    <xdr:to>
      <xdr:col>15</xdr:col>
      <xdr:colOff>266700</xdr:colOff>
      <xdr:row>12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76275"/>
          <a:ext cx="65436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5:R25"/>
  <sheetViews>
    <sheetView showGridLines="0" showRowColHeaders="0" tabSelected="1" showOutlineSymbols="0" workbookViewId="0" topLeftCell="A1">
      <selection activeCell="A1" sqref="A1"/>
    </sheetView>
  </sheetViews>
  <sheetFormatPr defaultColWidth="9.140625" defaultRowHeight="21.75" customHeight="1"/>
  <cols>
    <col min="4" max="4" width="9.57421875" style="0" customWidth="1"/>
    <col min="5" max="6" width="4.57421875" style="0" customWidth="1"/>
    <col min="9" max="9" width="2.8515625" style="0" customWidth="1"/>
    <col min="10" max="10" width="6.28125" style="0" customWidth="1"/>
    <col min="14" max="15" width="5.140625" style="0" customWidth="1"/>
    <col min="17" max="17" width="12.00390625" style="0" customWidth="1"/>
  </cols>
  <sheetData>
    <row r="4" ht="21.75" customHeight="1" thickBot="1"/>
    <row r="5" spans="2:6" ht="21.75" customHeight="1">
      <c r="B5" s="42" t="s">
        <v>6</v>
      </c>
      <c r="C5" s="43"/>
      <c r="D5" s="48" t="s">
        <v>8</v>
      </c>
      <c r="E5" s="49"/>
      <c r="F5" s="4"/>
    </row>
    <row r="6" spans="2:12" ht="21.75" customHeight="1">
      <c r="B6" s="66" t="s">
        <v>22</v>
      </c>
      <c r="C6" s="67"/>
      <c r="D6" s="7"/>
      <c r="E6" s="3" t="s">
        <v>7</v>
      </c>
      <c r="F6" s="4"/>
      <c r="G6" s="76" t="s">
        <v>36</v>
      </c>
      <c r="H6" s="76"/>
      <c r="I6" s="76"/>
      <c r="J6" s="76"/>
      <c r="K6" s="76"/>
      <c r="L6" s="76"/>
    </row>
    <row r="7" spans="2:12" ht="21.75" customHeight="1">
      <c r="B7" s="57" t="s">
        <v>2</v>
      </c>
      <c r="C7" s="58"/>
      <c r="D7" s="8"/>
      <c r="E7" s="2" t="s">
        <v>4</v>
      </c>
      <c r="F7" s="4"/>
      <c r="K7" s="21"/>
      <c r="L7" s="21"/>
    </row>
    <row r="8" spans="2:12" ht="21.75" customHeight="1">
      <c r="B8" s="57" t="s">
        <v>17</v>
      </c>
      <c r="C8" s="58"/>
      <c r="D8" s="8"/>
      <c r="E8" s="2" t="s">
        <v>14</v>
      </c>
      <c r="F8" s="4"/>
      <c r="K8" s="21"/>
      <c r="L8" s="21"/>
    </row>
    <row r="9" spans="2:12" ht="21.75" customHeight="1" thickBot="1">
      <c r="B9" s="44" t="s">
        <v>3</v>
      </c>
      <c r="C9" s="45"/>
      <c r="D9" s="23">
        <v>10</v>
      </c>
      <c r="E9" s="1" t="s">
        <v>5</v>
      </c>
      <c r="F9" s="4"/>
      <c r="K9" s="21"/>
      <c r="L9" s="21"/>
    </row>
    <row r="10" spans="2:12" ht="21.75" customHeight="1">
      <c r="B10" s="9"/>
      <c r="C10" s="9"/>
      <c r="D10" s="11"/>
      <c r="E10" s="10"/>
      <c r="F10" s="10"/>
      <c r="K10" s="21"/>
      <c r="L10" s="21"/>
    </row>
    <row r="11" spans="4:12" ht="21.75" customHeight="1" thickBot="1">
      <c r="D11" s="59" t="s">
        <v>20</v>
      </c>
      <c r="E11" s="59"/>
      <c r="F11" s="59"/>
      <c r="G11" s="59"/>
      <c r="H11" s="59"/>
      <c r="I11" s="59"/>
      <c r="J11" s="59"/>
      <c r="K11" s="21"/>
      <c r="L11" s="21"/>
    </row>
    <row r="12" spans="2:10" ht="21.75" customHeight="1">
      <c r="B12" s="72" t="s">
        <v>18</v>
      </c>
      <c r="C12" s="73"/>
      <c r="D12" s="31">
        <v>30</v>
      </c>
      <c r="E12" s="50">
        <v>60</v>
      </c>
      <c r="F12" s="51"/>
      <c r="G12" s="32">
        <v>90</v>
      </c>
      <c r="H12" s="32">
        <v>180</v>
      </c>
      <c r="I12" s="50" t="s">
        <v>9</v>
      </c>
      <c r="J12" s="82"/>
    </row>
    <row r="13" spans="2:10" ht="21.75" customHeight="1">
      <c r="B13" s="74" t="s">
        <v>0</v>
      </c>
      <c r="C13" s="75"/>
      <c r="D13" s="5">
        <f>IF(OR($D$6="",$D$7=""),"",ROUNDUP(($D$6/1000)*(RADIANS(30))*SQRT($D$7/(2*$D$9)),2))</f>
      </c>
      <c r="E13" s="52">
        <f>IF(OR($D$6="",$D$7=""),"",ROUNDUP(($D$6/1000)*(RADIANS(60))*SQRT($D$7/(2*$D$9)),2))</f>
      </c>
      <c r="F13" s="53">
        <f>IF(OR($D$6="",$D$7=""),"",ROUNDUP(($D$6/1000)*(RADIANS(30))*SQRT($D$7/(2*$D$9)),2))</f>
      </c>
      <c r="G13" s="6">
        <f>IF(OR($D$6="",$D$7=""),"",ROUNDUP(($D$6/1000)*(RADIANS(90))*SQRT($D$7/(2*$D$9)),2))</f>
      </c>
      <c r="H13" s="6">
        <f>IF(OR($D$6="",$D$7=""),"",ROUNDUP(($D$6/1000)*(RADIANS(180))*SQRT($D$7/(2*$D$9)),2))</f>
      </c>
      <c r="I13" s="80">
        <f>IF(OR($D$6="",$D$7="",D8=""),"",ROUNDUP(($D$6/1000)*(RADIANS(D8))*SQRT($D$7/(2*$D$9)),2))</f>
      </c>
      <c r="J13" s="81"/>
    </row>
    <row r="14" spans="2:10" ht="21.75" customHeight="1" thickBot="1">
      <c r="B14" s="68" t="s">
        <v>1</v>
      </c>
      <c r="C14" s="69"/>
      <c r="D14" s="54">
        <f>IF(OR(D7="",D9=""),"",ROUNDDOWN(SQRT((2*$D$9/$D$7)),2))</f>
      </c>
      <c r="E14" s="55"/>
      <c r="F14" s="55"/>
      <c r="G14" s="55"/>
      <c r="H14" s="55"/>
      <c r="I14" s="55"/>
      <c r="J14" s="56"/>
    </row>
    <row r="16" spans="2:17" ht="21.75" customHeight="1">
      <c r="B16" s="13" t="s">
        <v>10</v>
      </c>
      <c r="C16" s="83" t="s">
        <v>12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2:17" ht="21.75" customHeight="1">
      <c r="B17" s="12"/>
      <c r="C17" s="84" t="s">
        <v>11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8" ht="21.75" customHeigh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20" spans="2:14" ht="21.75" customHeight="1" thickBo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2:17" ht="21.75" customHeight="1">
      <c r="B21" s="42" t="s">
        <v>6</v>
      </c>
      <c r="C21" s="43"/>
      <c r="D21" s="18" t="s">
        <v>8</v>
      </c>
      <c r="E21" s="4"/>
      <c r="F21" s="77" t="s">
        <v>21</v>
      </c>
      <c r="G21" s="78"/>
      <c r="H21" s="78"/>
      <c r="I21" s="79"/>
      <c r="K21" s="42" t="s">
        <v>6</v>
      </c>
      <c r="L21" s="43"/>
      <c r="M21" s="19" t="s">
        <v>8</v>
      </c>
      <c r="N21" s="10"/>
      <c r="O21" s="77" t="s">
        <v>21</v>
      </c>
      <c r="P21" s="78"/>
      <c r="Q21" s="79"/>
    </row>
    <row r="22" spans="2:17" ht="21.75" customHeight="1" thickBot="1">
      <c r="B22" s="61" t="s">
        <v>13</v>
      </c>
      <c r="C22" s="62"/>
      <c r="D22" s="16"/>
      <c r="E22" s="4"/>
      <c r="F22" s="70">
        <f>IF(OR(,$D$22="",$D$23=""),"",ROUNDUP((D22*D23*D23)/2,2))</f>
      </c>
      <c r="G22" s="71"/>
      <c r="H22" s="59" t="s">
        <v>16</v>
      </c>
      <c r="I22" s="60"/>
      <c r="K22" s="63" t="s">
        <v>23</v>
      </c>
      <c r="L22" s="64"/>
      <c r="M22" s="27"/>
      <c r="N22" s="14"/>
      <c r="O22" s="46">
        <f>IF(OR(M22="",M23="",M24="",M25=""),"",1/2*M23*ROUNDUP(SUMSQ((M22/1000*RADIANS(M24))/M25),2))</f>
      </c>
      <c r="P22" s="47"/>
      <c r="Q22" s="20" t="s">
        <v>15</v>
      </c>
    </row>
    <row r="23" spans="2:14" ht="21.75" customHeight="1" thickBot="1">
      <c r="B23" s="68" t="s">
        <v>1</v>
      </c>
      <c r="C23" s="69"/>
      <c r="D23" s="24"/>
      <c r="E23" s="4"/>
      <c r="K23" s="57" t="s">
        <v>13</v>
      </c>
      <c r="L23" s="58"/>
      <c r="M23" s="17"/>
      <c r="N23" s="15"/>
    </row>
    <row r="24" spans="4:15" ht="21.75" customHeight="1">
      <c r="D24" s="22"/>
      <c r="E24" s="10"/>
      <c r="K24" s="57" t="s">
        <v>19</v>
      </c>
      <c r="L24" s="58"/>
      <c r="M24" s="25"/>
      <c r="N24" s="10"/>
      <c r="O24" s="10"/>
    </row>
    <row r="25" spans="11:13" ht="21.75" customHeight="1" thickBot="1">
      <c r="K25" s="44" t="s">
        <v>0</v>
      </c>
      <c r="L25" s="45"/>
      <c r="M25" s="26"/>
    </row>
  </sheetData>
  <sheetProtection password="CC63" sheet="1" objects="1" scenarios="1"/>
  <mergeCells count="32">
    <mergeCell ref="C17:Q17"/>
    <mergeCell ref="B9:C9"/>
    <mergeCell ref="B8:C8"/>
    <mergeCell ref="D11:J11"/>
    <mergeCell ref="I13:J13"/>
    <mergeCell ref="I12:J12"/>
    <mergeCell ref="C16:Q16"/>
    <mergeCell ref="B7:C7"/>
    <mergeCell ref="B6:C6"/>
    <mergeCell ref="B23:C23"/>
    <mergeCell ref="F22:G22"/>
    <mergeCell ref="B21:C21"/>
    <mergeCell ref="B12:C12"/>
    <mergeCell ref="B13:C13"/>
    <mergeCell ref="B14:C14"/>
    <mergeCell ref="G6:L6"/>
    <mergeCell ref="F21:I21"/>
    <mergeCell ref="H22:I22"/>
    <mergeCell ref="B22:C22"/>
    <mergeCell ref="K22:L22"/>
    <mergeCell ref="A18:R18"/>
    <mergeCell ref="O21:Q21"/>
    <mergeCell ref="B5:C5"/>
    <mergeCell ref="K25:L25"/>
    <mergeCell ref="O22:P22"/>
    <mergeCell ref="D5:E5"/>
    <mergeCell ref="E12:F12"/>
    <mergeCell ref="E13:F13"/>
    <mergeCell ref="D14:J14"/>
    <mergeCell ref="K24:L24"/>
    <mergeCell ref="K21:L21"/>
    <mergeCell ref="K23:L23"/>
  </mergeCells>
  <printOptions horizontalCentered="1" verticalCentered="1"/>
  <pageMargins left="0.5905511811023623" right="0.3937007874015748" top="0.5905511811023623" bottom="0.3937007874015748" header="0" footer="0"/>
  <pageSetup orientation="landscape" paperSize="9" r:id="rId7"/>
  <drawing r:id="rId6"/>
  <legacyDrawing r:id="rId5"/>
  <oleObjects>
    <oleObject progId="JS.GraphicText.1" shapeId="1094632" r:id="rId1"/>
    <oleObject progId="JS.GraphicText.1" shapeId="1788890" r:id="rId2"/>
    <oleObject progId="JS.GraphicText.1" shapeId="1804774" r:id="rId3"/>
    <oleObject progId="JS.GraphicText.1" shapeId="4819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14:R25"/>
  <sheetViews>
    <sheetView showGridLines="0" showRowColHeaders="0" workbookViewId="0" topLeftCell="A1">
      <selection activeCell="A1" sqref="A1"/>
    </sheetView>
  </sheetViews>
  <sheetFormatPr defaultColWidth="9.140625" defaultRowHeight="21.75" customHeight="1"/>
  <cols>
    <col min="5" max="6" width="4.57421875" style="0" customWidth="1"/>
    <col min="12" max="12" width="4.57421875" style="0" customWidth="1"/>
    <col min="13" max="13" width="4.7109375" style="0" customWidth="1"/>
    <col min="14" max="14" width="4.57421875" style="0" customWidth="1"/>
    <col min="18" max="18" width="4.57421875" style="0" customWidth="1"/>
  </cols>
  <sheetData>
    <row r="14" spans="2:17" ht="21.75" customHeight="1">
      <c r="B14" s="13" t="s">
        <v>10</v>
      </c>
      <c r="C14" s="83" t="s">
        <v>12</v>
      </c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21.75" customHeight="1">
      <c r="B15" s="12"/>
      <c r="C15" s="84" t="s">
        <v>11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7" ht="21.75" customHeight="1" thickBot="1"/>
    <row r="18" spans="2:18" ht="21.75" customHeight="1">
      <c r="B18" s="42" t="s">
        <v>6</v>
      </c>
      <c r="C18" s="43"/>
      <c r="D18" s="48" t="s">
        <v>8</v>
      </c>
      <c r="E18" s="82"/>
      <c r="I18" s="42" t="s">
        <v>6</v>
      </c>
      <c r="J18" s="43"/>
      <c r="K18" s="48" t="s">
        <v>8</v>
      </c>
      <c r="L18" s="82"/>
      <c r="O18" s="42" t="s">
        <v>6</v>
      </c>
      <c r="P18" s="43"/>
      <c r="Q18" s="48" t="s">
        <v>8</v>
      </c>
      <c r="R18" s="82"/>
    </row>
    <row r="19" spans="2:18" ht="21.75" customHeight="1">
      <c r="B19" s="63" t="s">
        <v>27</v>
      </c>
      <c r="C19" s="64"/>
      <c r="D19" s="40"/>
      <c r="E19" s="30" t="s">
        <v>24</v>
      </c>
      <c r="I19" s="63" t="s">
        <v>27</v>
      </c>
      <c r="J19" s="101"/>
      <c r="K19" s="35"/>
      <c r="L19" s="33" t="s">
        <v>24</v>
      </c>
      <c r="O19" s="63" t="s">
        <v>28</v>
      </c>
      <c r="P19" s="64"/>
      <c r="Q19" s="38"/>
      <c r="R19" s="28" t="s">
        <v>25</v>
      </c>
    </row>
    <row r="20" spans="2:18" ht="21.75" customHeight="1" thickBot="1">
      <c r="B20" s="57" t="s">
        <v>28</v>
      </c>
      <c r="C20" s="58"/>
      <c r="D20" s="41"/>
      <c r="E20" s="28" t="s">
        <v>25</v>
      </c>
      <c r="I20" s="57" t="s">
        <v>28</v>
      </c>
      <c r="J20" s="105"/>
      <c r="K20" s="36"/>
      <c r="L20" s="28" t="s">
        <v>25</v>
      </c>
      <c r="O20" s="44" t="s">
        <v>32</v>
      </c>
      <c r="P20" s="102"/>
      <c r="Q20" s="24"/>
      <c r="R20" s="29" t="s">
        <v>34</v>
      </c>
    </row>
    <row r="21" spans="2:12" ht="21.75" customHeight="1" thickBot="1">
      <c r="B21" s="44" t="s">
        <v>3</v>
      </c>
      <c r="C21" s="45"/>
      <c r="D21" s="39">
        <v>10</v>
      </c>
      <c r="E21" s="29" t="s">
        <v>26</v>
      </c>
      <c r="I21" s="44" t="s">
        <v>31</v>
      </c>
      <c r="J21" s="45"/>
      <c r="K21" s="37"/>
      <c r="L21" s="34" t="s">
        <v>35</v>
      </c>
    </row>
    <row r="22" ht="21.75" customHeight="1" thickBot="1"/>
    <row r="23" spans="2:18" ht="21.75" customHeight="1">
      <c r="B23" s="99" t="s">
        <v>29</v>
      </c>
      <c r="C23" s="100"/>
      <c r="D23" s="48" t="s">
        <v>30</v>
      </c>
      <c r="E23" s="49"/>
      <c r="F23" s="82"/>
      <c r="J23" s="42" t="s">
        <v>33</v>
      </c>
      <c r="K23" s="49"/>
      <c r="L23" s="82"/>
      <c r="P23" s="42" t="s">
        <v>33</v>
      </c>
      <c r="Q23" s="49"/>
      <c r="R23" s="82"/>
    </row>
    <row r="24" spans="2:18" ht="21.75" customHeight="1">
      <c r="B24" s="89">
        <f>IF(OR(D19="",D20=""),"",ROUNDUP($D$19/1000*SQRT(D20/(2*$D$21)),2))</f>
      </c>
      <c r="C24" s="90"/>
      <c r="D24" s="93">
        <f>IF(B24="","",ROUNDDOWN(SQRT((2*D21)/D20),2))</f>
      </c>
      <c r="E24" s="94"/>
      <c r="F24" s="95"/>
      <c r="J24" s="103">
        <f>IF(OR(K19="",K20="",K21=""),"",ROUNDDOWN(1/2*K20*((K19/1000)/K21)*((K19/1000)/K21),2))</f>
      </c>
      <c r="K24" s="85" t="s">
        <v>37</v>
      </c>
      <c r="L24" s="86"/>
      <c r="P24" s="103">
        <f>IF(OR(Q19="",Q20=""),"",1/2*Q19*SUMSQ(Q20))</f>
      </c>
      <c r="Q24" s="85" t="s">
        <v>37</v>
      </c>
      <c r="R24" s="86"/>
    </row>
    <row r="25" spans="2:18" ht="21.75" customHeight="1" thickBot="1">
      <c r="B25" s="91"/>
      <c r="C25" s="92"/>
      <c r="D25" s="96"/>
      <c r="E25" s="97"/>
      <c r="F25" s="98"/>
      <c r="J25" s="104"/>
      <c r="K25" s="87"/>
      <c r="L25" s="88"/>
      <c r="P25" s="104"/>
      <c r="Q25" s="87"/>
      <c r="R25" s="88"/>
    </row>
  </sheetData>
  <sheetProtection password="CC63" sheet="1" objects="1" scenarios="1"/>
  <mergeCells count="26">
    <mergeCell ref="Q24:R25"/>
    <mergeCell ref="I19:J19"/>
    <mergeCell ref="Q18:R18"/>
    <mergeCell ref="O20:P20"/>
    <mergeCell ref="J23:L23"/>
    <mergeCell ref="P23:R23"/>
    <mergeCell ref="J24:J25"/>
    <mergeCell ref="P24:P25"/>
    <mergeCell ref="I21:J21"/>
    <mergeCell ref="I20:J20"/>
    <mergeCell ref="K24:L25"/>
    <mergeCell ref="O19:P19"/>
    <mergeCell ref="B24:C25"/>
    <mergeCell ref="D23:F23"/>
    <mergeCell ref="D24:F25"/>
    <mergeCell ref="B20:C20"/>
    <mergeCell ref="B21:C21"/>
    <mergeCell ref="B23:C23"/>
    <mergeCell ref="B19:C19"/>
    <mergeCell ref="C14:Q14"/>
    <mergeCell ref="C15:Q15"/>
    <mergeCell ref="D18:E18"/>
    <mergeCell ref="O18:P18"/>
    <mergeCell ref="K18:L18"/>
    <mergeCell ref="I18:J18"/>
    <mergeCell ref="B18:C18"/>
  </mergeCells>
  <printOptions horizontalCentered="1" verticalCentered="1"/>
  <pageMargins left="0.5905511811023623" right="0.5905511811023623" top="0.5905511811023623" bottom="0.3937007874015748" header="0" footer="0"/>
  <pageSetup orientation="landscape" paperSize="9" r:id="rId7"/>
  <drawing r:id="rId6"/>
  <legacyDrawing r:id="rId5"/>
  <oleObjects>
    <oleObject progId="JS.GraphicText.1" shapeId="3189302" r:id="rId1"/>
    <oleObject progId="JS.GraphicText.1" shapeId="3387808" r:id="rId2"/>
    <oleObject progId="JS.GraphicText.1" shapeId="3387809" r:id="rId3"/>
    <oleObject progId="JS.GraphicText.1" shapeId="339865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 crown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 Urayama</dc:creator>
  <cp:keywords/>
  <dc:description/>
  <cp:lastModifiedBy>Toshio Urayama</cp:lastModifiedBy>
  <cp:lastPrinted>2010-01-15T04:31:35Z</cp:lastPrinted>
  <dcterms:created xsi:type="dcterms:W3CDTF">2010-01-13T16:43:44Z</dcterms:created>
  <dcterms:modified xsi:type="dcterms:W3CDTF">2010-02-07T07:36:46Z</dcterms:modified>
  <cp:category/>
  <cp:version/>
  <cp:contentType/>
  <cp:contentStatus/>
</cp:coreProperties>
</file>